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225" windowWidth="11970" windowHeight="3270" activeTab="0"/>
  </bookViews>
  <sheets>
    <sheet name="verzoek voorschot" sheetId="1" r:id="rId1"/>
    <sheet name="specificatie urenopgave jaar 1" sheetId="2" r:id="rId2"/>
    <sheet name="specificatie urenopgave jaar 2" sheetId="3" r:id="rId3"/>
    <sheet name="macro gegevens" sheetId="4" state="hidden" r:id="rId4"/>
  </sheets>
  <definedNames>
    <definedName name="_xlnm.Print_Area" localSheetId="1">'specificatie urenopgave jaar 1'!$A$1:$F$27</definedName>
    <definedName name="_xlnm.Print_Area" localSheetId="2">'specificatie urenopgave jaar 2'!$A$1:$F$27</definedName>
    <definedName name="_xlnm.Print_Titles" localSheetId="1">'specificatie urenopgave jaar 1'!$1:$3</definedName>
    <definedName name="_xlnm.Print_Titles" localSheetId="2">'specificatie urenopgave jaar 2'!$1:$3</definedName>
    <definedName name="BasisUursalaris">'specificatie urenopgave jaar 1'!$F$14</definedName>
    <definedName name="BasisUursalaris2">'specificatie urenopgave jaar 2'!$F$14</definedName>
    <definedName name="Begin">'specificatie urenopgave jaar 1'!$A$1</definedName>
    <definedName name="Begin2">'specificatie urenopgave jaar 2'!$A$1</definedName>
    <definedName name="BegindatumVoorschotverzoek">'specificatie urenopgave jaar 1'!$F$11</definedName>
    <definedName name="BegindatumVoorschotverzoek2">'specificatie urenopgave jaar 2'!$F$11</definedName>
    <definedName name="BereikAdvocaatGegevens">'macro gegevens'!$2:$8</definedName>
    <definedName name="BereikAdvocaatGegevens2">'macro gegevens'!$17:$23</definedName>
    <definedName name="BereikMedewerkerGegevens">'macro gegevens'!$10:$15</definedName>
    <definedName name="BereikMedewerkerGegevens2">'macro gegevens'!$25:$30</definedName>
    <definedName name="BestedeUrenCurator">'specificatie urenopgave jaar 1'!$F$20</definedName>
    <definedName name="BestedeUrenCurator2">'specificatie urenopgave jaar 2'!$F$20</definedName>
    <definedName name="BestedeUrenTotaal">'verzoek voorschot'!$C$16</definedName>
    <definedName name="Boedelfactor">'specificatie urenopgave jaar 1'!$F$16</definedName>
    <definedName name="Boedelfactor2">'specificatie urenopgave jaar 2'!$F$16</definedName>
    <definedName name="BoedelfactorErvaringsfactorCurator">'specificatie urenopgave jaar 1'!$F$22</definedName>
    <definedName name="BoedelfactorErvaringsfactorCurator2">'specificatie urenopgave jaar 2'!$F$22</definedName>
    <definedName name="DatumBeedigingCurator">'specificatie urenopgave jaar 1'!$F$19</definedName>
    <definedName name="DatumUitspraak">'specificatie urenopgave jaar 1'!$F$7</definedName>
    <definedName name="DatumVerschilBeedigingCuratorVoorschotverzoek">'specificatie urenopgave jaar 1'!$C$19</definedName>
    <definedName name="DatumVerschilBeedigingCuratorVoorschotverzoek2">'specificatie urenopgave jaar 2'!$C$19</definedName>
    <definedName name="EinddatumVoorschotverzoek">'specificatie urenopgave jaar 1'!$F$12</definedName>
    <definedName name="EinddatumVoorschotverzoek2">'specificatie urenopgave jaar 2'!$F$12</definedName>
    <definedName name="ErvaringsfactorCurator">'specificatie urenopgave jaar 1'!$F$21</definedName>
    <definedName name="ErvaringsfactorCurator2">'specificatie urenopgave jaar 2'!$F$21</definedName>
    <definedName name="FactorMedewerker">'specificatie urenopgave jaar 1'!#REF!</definedName>
    <definedName name="FactorMedewerker2">'specificatie urenopgave jaar 2'!#REF!</definedName>
    <definedName name="GerealiseerdActief">'specificatie urenopgave jaar 1'!$F$15</definedName>
    <definedName name="GerealiseerdActief2">'specificatie urenopgave jaar 2'!$F$15</definedName>
    <definedName name="GevraagdVoorschotCurator">'specificatie urenopgave jaar 1'!$F$23</definedName>
    <definedName name="GevraagdVoorschotCurator2">'specificatie urenopgave jaar 2'!$F$23</definedName>
    <definedName name="InvoegenBereikAdvocaatGegevens">'specificatie urenopgave jaar 1'!$A$24</definedName>
    <definedName name="InvoegenBereikAdvocaatGegevens2">'specificatie urenopgave jaar 2'!$A$24</definedName>
    <definedName name="InvoegenBereikMedewerkerGegevens">'specificatie urenopgave jaar 1'!$A$25</definedName>
    <definedName name="InvoegenBereikMedewerkerGegevens2">'specificatie urenopgave jaar 2'!$A$25</definedName>
    <definedName name="JaartalBegindatumVoorschotverzoek">'specificatie urenopgave jaar 1'!$C$11</definedName>
    <definedName name="JaartalBegindatumVoorschotverzoek2">'specificatie urenopgave jaar 2'!$C$11</definedName>
    <definedName name="NaamCurator">'specificatie urenopgave jaar 1'!$F$4</definedName>
    <definedName name="NaamFaillissement">'specificatie urenopgave jaar 1'!$F$6</definedName>
    <definedName name="NaamRc">'specificatie urenopgave jaar 1'!$F$8</definedName>
    <definedName name="NummerFaillissement">'specificatie urenopgave jaar 1'!$F$5</definedName>
    <definedName name="PlaatsRechtbank">'specificatie urenopgave jaar 1'!$F$9</definedName>
    <definedName name="TotaalVoorschotExBtw">'specificatie urenopgave jaar 1'!$F$26</definedName>
    <definedName name="TotaalVoorschotExBtw2">'specificatie urenopgave jaar 2'!$F$26</definedName>
    <definedName name="TotaalVoorschotInBtw">'specificatie urenopgave jaar 1'!$F$27</definedName>
    <definedName name="TotaalVoorschotInBtw2">'specificatie urenopgave jaar 2'!$F$27</definedName>
    <definedName name="Verschotten">'verzoek voorschot'!$C$21</definedName>
    <definedName name="VerslagNummer">'specificatie urenopgave jaar 1'!$F$13</definedName>
  </definedNames>
  <calcPr fullCalcOnLoad="1"/>
</workbook>
</file>

<file path=xl/comments2.xml><?xml version="1.0" encoding="utf-8"?>
<comments xmlns="http://schemas.openxmlformats.org/spreadsheetml/2006/main">
  <authors>
    <author>Dethmeh1</author>
  </authors>
  <commentList>
    <comment ref="F14" authorId="0">
      <text>
        <r>
          <rPr>
            <b/>
            <sz val="8"/>
            <rFont val="Tahoma"/>
            <family val="0"/>
          </rPr>
          <t xml:space="preserve">Voor de berekening van het uursalaris wordt de begindatum als uitgangspunt genomen. Voor een nieuw jaar moet u derhalve  een afzonderlijk verzoek doen. </t>
        </r>
      </text>
    </comment>
    <comment ref="F15" authorId="0">
      <text>
        <r>
          <rPr>
            <b/>
            <sz val="8"/>
            <rFont val="Tahoma"/>
            <family val="0"/>
          </rPr>
          <t>Het gerealiseerde boedelactief kan hoger zijn dan de stand van de boedelrekening.</t>
        </r>
      </text>
    </comment>
    <comment ref="F19" authorId="0">
      <text>
        <r>
          <rPr>
            <b/>
            <sz val="8"/>
            <rFont val="Tahoma"/>
            <family val="0"/>
          </rPr>
          <t xml:space="preserve">Voor de berekening van de ervaringsfactor wordt de einddatum van het voorschotverzoek als uitgangspunt genomen.  </t>
        </r>
      </text>
    </comment>
  </commentList>
</comments>
</file>

<file path=xl/comments3.xml><?xml version="1.0" encoding="utf-8"?>
<comments xmlns="http://schemas.openxmlformats.org/spreadsheetml/2006/main">
  <authors>
    <author>Dethmeh1</author>
  </authors>
  <commentList>
    <comment ref="F14" authorId="0">
      <text>
        <r>
          <rPr>
            <b/>
            <sz val="8"/>
            <rFont val="Tahoma"/>
            <family val="0"/>
          </rPr>
          <t xml:space="preserve">Voor de berekening van het uursalaris wordt de begindatum als uitgangspunt genomen. Voor een nieuw jaar moet u derhalve  een afzonderlijk verzoek doen. </t>
        </r>
      </text>
    </comment>
  </commentList>
</comments>
</file>

<file path=xl/comments4.xml><?xml version="1.0" encoding="utf-8"?>
<comments xmlns="http://schemas.openxmlformats.org/spreadsheetml/2006/main">
  <authors>
    <author>Dethmeh1</author>
  </authors>
  <commentList>
    <comment ref="F4" authorId="0">
      <text>
        <r>
          <rPr>
            <b/>
            <sz val="8"/>
            <rFont val="Tahoma"/>
            <family val="0"/>
          </rPr>
          <t xml:space="preserve">Voor de berekening van de ervaringsfactor wordt de einddatum van het urenspecificatie als uitgangspunt genomen.  </t>
        </r>
      </text>
    </comment>
    <comment ref="F19" authorId="0">
      <text>
        <r>
          <rPr>
            <b/>
            <sz val="8"/>
            <rFont val="Tahoma"/>
            <family val="0"/>
          </rPr>
          <t xml:space="preserve">Voor de berekening van de ervaringsfactor wordt de einddatum van het urenspecificatie als uitgangspunt genomen.  </t>
        </r>
      </text>
    </comment>
  </commentList>
</comments>
</file>

<file path=xl/sharedStrings.xml><?xml version="1.0" encoding="utf-8"?>
<sst xmlns="http://schemas.openxmlformats.org/spreadsheetml/2006/main" count="163" uniqueCount="39">
  <si>
    <t>VERZOEK VOORSCHOT OP SALARIS</t>
  </si>
  <si>
    <t>naam curator</t>
  </si>
  <si>
    <t>nummer faillissement</t>
  </si>
  <si>
    <t>naam faillissement</t>
  </si>
  <si>
    <t>datum uitspraak</t>
  </si>
  <si>
    <t>bestede uren volgens bijgevoegde urenregistratie</t>
  </si>
  <si>
    <t>basis uursalaris in voorschotperiode (excl. BTW)</t>
  </si>
  <si>
    <t>begindatum voorschotverzoek</t>
  </si>
  <si>
    <t>eindddatum voorschotverzoek</t>
  </si>
  <si>
    <t>gevraagd voorschot exclusief BTW</t>
  </si>
  <si>
    <t>datum beëdiging</t>
  </si>
  <si>
    <t>:</t>
  </si>
  <si>
    <t>naam rechter-commissaris</t>
  </si>
  <si>
    <t>plaats rechtbank</t>
  </si>
  <si>
    <t>totaal voorschot exclusief BTW</t>
  </si>
  <si>
    <t>totaal voorschot inclusief  BTW</t>
  </si>
  <si>
    <t>ervaringsfactor</t>
  </si>
  <si>
    <t>bijbehorende boedelfactor</t>
  </si>
  <si>
    <t>gecombineerde boedelfactor en ervaringsfactor</t>
  </si>
  <si>
    <t>naam advocaat</t>
  </si>
  <si>
    <t>handtekening curator</t>
  </si>
  <si>
    <t>handtekening rechter-commissaris</t>
  </si>
  <si>
    <t>URENSPECIFICATIE BIJ VERZOEK VOORSCHOT OP SALARIS</t>
  </si>
  <si>
    <t>naam medewerker</t>
  </si>
  <si>
    <t>toepasselijke factor</t>
  </si>
  <si>
    <t>gemidddeld uurtarief excl. BTW</t>
  </si>
  <si>
    <t>bestede uren in voorschotperiode</t>
  </si>
  <si>
    <t>betrekking op verslag(en) nummer(s)</t>
  </si>
  <si>
    <t>ervaringsjaren</t>
  </si>
  <si>
    <t>gerealiseerd actief</t>
  </si>
  <si>
    <t>SPECIFICATIE URENOPGAVE jaar 1</t>
  </si>
  <si>
    <t>SPECIFICATIE URENOPGAVE jaar 2</t>
  </si>
  <si>
    <t>datum</t>
  </si>
  <si>
    <t>Dit verzoek is met de urenspecificatie en urenregistratie ingediend, gedagtekend en ondertekend.</t>
  </si>
  <si>
    <t>De curator verklaart dat de opgegeven uren zoals gespecificeerd in bijgevoegde bijlage daadwerkelijk aan het faillissement zijn besteed en bovenstaande gegevens naar waarheid zijn ingevuld. De curator verzoekt om het totaal voorschot inclusief BTW van de boedelrekening te mogen opnemen voor zover het saldo van de boedelrekening dat toelaat.</t>
  </si>
  <si>
    <t>De rechter-commissaris insolventies van de rechtbank is op basis van bovenstaande opgave en de bijgevoegde urenspecificatie van oordeel dat het gevraagde voorschot kan worden verleend en draagt aan de rechtbank voor om aldus te beslissen.</t>
  </si>
  <si>
    <t>totaal voorschot salaris exclusief BTW</t>
  </si>
  <si>
    <t>verschotten 4% exclusief BTW</t>
  </si>
  <si>
    <t>einddatum voorschotverzoek</t>
  </si>
</sst>
</file>

<file path=xl/styles.xml><?xml version="1.0" encoding="utf-8"?>
<styleSheet xmlns="http://schemas.openxmlformats.org/spreadsheetml/2006/main">
  <numFmts count="2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fl&quot;\ #,##0_-;&quot;fl&quot;\ #,##0\-"/>
    <numFmt numFmtId="165" formatCode="&quot;fl&quot;\ #,##0_-;[Red]&quot;fl&quot;\ #,##0\-"/>
    <numFmt numFmtId="166" formatCode="&quot;fl&quot;\ #,##0.00_-;&quot;fl&quot;\ #,##0.00\-"/>
    <numFmt numFmtId="167" formatCode="&quot;fl&quot;\ #,##0.00_-;[Red]&quot;fl&quot;\ #,##0.00\-"/>
    <numFmt numFmtId="168" formatCode="_-&quot;fl&quot;\ * #,##0_-;_-&quot;fl&quot;\ * #,##0\-;_-&quot;fl&quot;\ * &quot;-&quot;_-;_-@_-"/>
    <numFmt numFmtId="169" formatCode="_-&quot;fl&quot;\ * #,##0.00_-;_-&quot;fl&quot;\ * #,##0.00\-;_-&quot;fl&quot;\ * &quot;-&quot;??_-;_-@_-"/>
    <numFmt numFmtId="170" formatCode="&quot;fl&quot;\ #,##0.00"/>
    <numFmt numFmtId="171" formatCode="0.0"/>
    <numFmt numFmtId="172" formatCode="&quot;fl&quot;\ #,##0"/>
    <numFmt numFmtId="173" formatCode="&quot;€&quot;\ #,##0.00_-"/>
    <numFmt numFmtId="174" formatCode="00.00.00.000"/>
    <numFmt numFmtId="175" formatCode="#,##0.00_-"/>
    <numFmt numFmtId="176" formatCode="&quot;€&quot;\ #,##0_-"/>
    <numFmt numFmtId="177" formatCode="d\ mmmm\ yyyy"/>
  </numFmts>
  <fonts count="10">
    <font>
      <sz val="10"/>
      <name val="Arial"/>
      <family val="0"/>
    </font>
    <font>
      <b/>
      <sz val="10"/>
      <name val="Arial"/>
      <family val="0"/>
    </font>
    <font>
      <i/>
      <sz val="10"/>
      <name val="Arial"/>
      <family val="0"/>
    </font>
    <font>
      <b/>
      <i/>
      <sz val="10"/>
      <name val="Arial"/>
      <family val="0"/>
    </font>
    <font>
      <u val="single"/>
      <sz val="10"/>
      <color indexed="12"/>
      <name val="Arial"/>
      <family val="0"/>
    </font>
    <font>
      <b/>
      <sz val="10"/>
      <name val="Verdana"/>
      <family val="2"/>
    </font>
    <font>
      <sz val="10"/>
      <name val="Verdana"/>
      <family val="2"/>
    </font>
    <font>
      <b/>
      <sz val="8"/>
      <name val="Tahoma"/>
      <family val="0"/>
    </font>
    <font>
      <sz val="8"/>
      <name val="Verdana"/>
      <family val="2"/>
    </font>
    <font>
      <b/>
      <sz val="8"/>
      <name val="Arial"/>
      <family val="2"/>
    </font>
  </fonts>
  <fills count="3">
    <fill>
      <patternFill/>
    </fill>
    <fill>
      <patternFill patternType="gray125"/>
    </fill>
    <fill>
      <patternFill patternType="solid">
        <fgColor indexed="13"/>
        <bgColor indexed="64"/>
      </patternFill>
    </fill>
  </fills>
  <borders count="1">
    <border>
      <left/>
      <right/>
      <top/>
      <bottom/>
      <diagonal/>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44">
    <xf numFmtId="0" fontId="0" fillId="0" borderId="0" xfId="0" applyAlignment="1">
      <alignment/>
    </xf>
    <xf numFmtId="0" fontId="6" fillId="0" borderId="0" xfId="0" applyFont="1" applyAlignment="1" applyProtection="1">
      <alignment/>
      <protection/>
    </xf>
    <xf numFmtId="171" fontId="6" fillId="0" borderId="0" xfId="0" applyNumberFormat="1" applyFont="1" applyAlignment="1" applyProtection="1">
      <alignment horizontal="right"/>
      <protection hidden="1"/>
    </xf>
    <xf numFmtId="0" fontId="6" fillId="0" borderId="0" xfId="0" applyFont="1" applyAlignment="1" applyProtection="1">
      <alignment horizontal="right"/>
      <protection hidden="1"/>
    </xf>
    <xf numFmtId="173" fontId="6" fillId="0" borderId="0" xfId="0" applyNumberFormat="1" applyFont="1" applyAlignment="1" applyProtection="1">
      <alignment horizontal="right"/>
      <protection hidden="1"/>
    </xf>
    <xf numFmtId="173" fontId="5" fillId="0" borderId="0" xfId="0" applyNumberFormat="1" applyFont="1" applyAlignment="1" applyProtection="1">
      <alignment horizontal="right"/>
      <protection hidden="1"/>
    </xf>
    <xf numFmtId="14" fontId="6" fillId="0" borderId="0" xfId="0" applyNumberFormat="1" applyFont="1" applyAlignment="1" applyProtection="1">
      <alignment horizontal="right"/>
      <protection hidden="1"/>
    </xf>
    <xf numFmtId="0" fontId="6" fillId="0" borderId="0" xfId="0" applyFont="1" applyAlignment="1" applyProtection="1">
      <alignment horizontal="left"/>
      <protection hidden="1"/>
    </xf>
    <xf numFmtId="171" fontId="6" fillId="0" borderId="0" xfId="0" applyNumberFormat="1" applyFont="1" applyAlignment="1" applyProtection="1">
      <alignment horizontal="right"/>
      <protection/>
    </xf>
    <xf numFmtId="0" fontId="6" fillId="0" borderId="0" xfId="0" applyNumberFormat="1" applyFont="1" applyAlignment="1" applyProtection="1">
      <alignment horizontal="right"/>
      <protection hidden="1"/>
    </xf>
    <xf numFmtId="4" fontId="6" fillId="0" borderId="0" xfId="0" applyNumberFormat="1" applyFont="1" applyAlignment="1" applyProtection="1">
      <alignment horizontal="left"/>
      <protection hidden="1"/>
    </xf>
    <xf numFmtId="0" fontId="6" fillId="0" borderId="0" xfId="0" applyFont="1" applyAlignment="1" applyProtection="1">
      <alignment horizontal="left"/>
      <protection/>
    </xf>
    <xf numFmtId="4" fontId="6" fillId="0" borderId="0" xfId="0" applyNumberFormat="1" applyFont="1" applyAlignment="1" applyProtection="1">
      <alignment horizontal="left"/>
      <protection/>
    </xf>
    <xf numFmtId="4" fontId="5" fillId="0" borderId="0" xfId="0" applyNumberFormat="1" applyFont="1" applyAlignment="1" applyProtection="1">
      <alignment horizontal="right"/>
      <protection/>
    </xf>
    <xf numFmtId="2" fontId="6" fillId="0" borderId="0" xfId="0" applyNumberFormat="1" applyFont="1" applyFill="1" applyAlignment="1" applyProtection="1">
      <alignment horizontal="right"/>
      <protection locked="0"/>
    </xf>
    <xf numFmtId="0" fontId="1" fillId="0" borderId="0" xfId="0" applyFont="1" applyAlignment="1">
      <alignment/>
    </xf>
    <xf numFmtId="0" fontId="6" fillId="2" borderId="0" xfId="0" applyFont="1" applyFill="1" applyAlignment="1" applyProtection="1">
      <alignment horizontal="right"/>
      <protection locked="0"/>
    </xf>
    <xf numFmtId="14" fontId="6" fillId="2" borderId="0" xfId="0" applyNumberFormat="1" applyFont="1" applyFill="1" applyAlignment="1" applyProtection="1">
      <alignment horizontal="right"/>
      <protection locked="0"/>
    </xf>
    <xf numFmtId="2" fontId="6" fillId="2" borderId="0" xfId="0" applyNumberFormat="1" applyFont="1" applyFill="1" applyAlignment="1" applyProtection="1">
      <alignment horizontal="right"/>
      <protection locked="0"/>
    </xf>
    <xf numFmtId="0" fontId="0" fillId="0" borderId="0" xfId="0" applyFont="1" applyAlignment="1">
      <alignment/>
    </xf>
    <xf numFmtId="2" fontId="6" fillId="0" borderId="0" xfId="0" applyNumberFormat="1" applyFont="1" applyFill="1" applyAlignment="1" applyProtection="1">
      <alignment horizontal="right"/>
      <protection hidden="1"/>
    </xf>
    <xf numFmtId="14" fontId="6" fillId="0" borderId="0" xfId="0" applyNumberFormat="1" applyFont="1" applyFill="1" applyAlignment="1" applyProtection="1">
      <alignment horizontal="right"/>
      <protection hidden="1"/>
    </xf>
    <xf numFmtId="4" fontId="6" fillId="0" borderId="0" xfId="0" applyNumberFormat="1" applyFont="1" applyAlignment="1" applyProtection="1">
      <alignment/>
      <protection hidden="1"/>
    </xf>
    <xf numFmtId="0" fontId="6" fillId="0" borderId="0" xfId="0" applyFont="1" applyAlignment="1" applyProtection="1">
      <alignment/>
      <protection hidden="1"/>
    </xf>
    <xf numFmtId="0" fontId="5" fillId="0" borderId="0" xfId="0" applyFont="1" applyAlignment="1" applyProtection="1">
      <alignment horizontal="centerContinuous"/>
      <protection hidden="1"/>
    </xf>
    <xf numFmtId="0" fontId="6" fillId="0" borderId="0" xfId="0" applyFont="1" applyAlignment="1" applyProtection="1">
      <alignment horizontal="centerContinuous"/>
      <protection hidden="1"/>
    </xf>
    <xf numFmtId="4" fontId="6" fillId="0" borderId="0" xfId="0" applyNumberFormat="1" applyFont="1" applyAlignment="1" applyProtection="1">
      <alignment horizontal="right"/>
      <protection hidden="1"/>
    </xf>
    <xf numFmtId="2" fontId="6" fillId="0" borderId="0" xfId="0" applyNumberFormat="1" applyFont="1" applyAlignment="1" applyProtection="1">
      <alignment horizontal="right"/>
      <protection hidden="1"/>
    </xf>
    <xf numFmtId="4" fontId="6" fillId="0" borderId="0" xfId="0" applyNumberFormat="1" applyFont="1" applyAlignment="1" applyProtection="1">
      <alignment wrapText="1"/>
      <protection hidden="1"/>
    </xf>
    <xf numFmtId="0" fontId="6" fillId="0" borderId="0" xfId="0" applyFont="1" applyAlignment="1" applyProtection="1">
      <alignment wrapText="1"/>
      <protection hidden="1"/>
    </xf>
    <xf numFmtId="0" fontId="6" fillId="0" borderId="0" xfId="0" applyNumberFormat="1" applyFont="1" applyAlignment="1" applyProtection="1">
      <alignment/>
      <protection hidden="1"/>
    </xf>
    <xf numFmtId="2" fontId="6" fillId="0" borderId="0" xfId="0" applyNumberFormat="1" applyFont="1" applyFill="1" applyAlignment="1" applyProtection="1">
      <alignment horizontal="right"/>
      <protection hidden="1" locked="0"/>
    </xf>
    <xf numFmtId="0" fontId="6" fillId="2" borderId="0" xfId="0" applyFont="1" applyFill="1" applyAlignment="1" applyProtection="1">
      <alignment horizontal="right"/>
      <protection hidden="1" locked="0"/>
    </xf>
    <xf numFmtId="0" fontId="5" fillId="0" borderId="0" xfId="0" applyFont="1" applyAlignment="1" applyProtection="1">
      <alignment horizontal="right"/>
      <protection hidden="1"/>
    </xf>
    <xf numFmtId="14" fontId="6" fillId="2" borderId="0" xfId="0" applyNumberFormat="1" applyFont="1" applyFill="1" applyAlignment="1" applyProtection="1">
      <alignment horizontal="right"/>
      <protection hidden="1" locked="0"/>
    </xf>
    <xf numFmtId="14" fontId="5" fillId="0" borderId="0" xfId="0" applyNumberFormat="1" applyFont="1" applyAlignment="1" applyProtection="1">
      <alignment horizontal="right"/>
      <protection hidden="1"/>
    </xf>
    <xf numFmtId="176" fontId="6" fillId="2" borderId="0" xfId="0" applyNumberFormat="1" applyFont="1" applyFill="1" applyAlignment="1" applyProtection="1">
      <alignment horizontal="right"/>
      <protection hidden="1" locked="0"/>
    </xf>
    <xf numFmtId="176" fontId="6" fillId="0" borderId="0" xfId="0" applyNumberFormat="1" applyFont="1" applyAlignment="1" applyProtection="1">
      <alignment horizontal="right"/>
      <protection hidden="1"/>
    </xf>
    <xf numFmtId="0" fontId="5" fillId="0" borderId="0" xfId="0" applyNumberFormat="1" applyFont="1" applyAlignment="1" applyProtection="1">
      <alignment horizontal="right"/>
      <protection hidden="1"/>
    </xf>
    <xf numFmtId="2" fontId="6" fillId="2" borderId="0" xfId="0" applyNumberFormat="1" applyFont="1" applyFill="1" applyAlignment="1" applyProtection="1">
      <alignment horizontal="right"/>
      <protection hidden="1" locked="0"/>
    </xf>
    <xf numFmtId="2" fontId="5" fillId="0" borderId="0" xfId="0" applyNumberFormat="1" applyFont="1" applyAlignment="1" applyProtection="1">
      <alignment horizontal="right"/>
      <protection hidden="1"/>
    </xf>
    <xf numFmtId="0" fontId="6" fillId="0" borderId="0" xfId="0" applyNumberFormat="1" applyFont="1" applyAlignment="1" applyProtection="1">
      <alignment horizontal="left"/>
      <protection hidden="1"/>
    </xf>
    <xf numFmtId="0" fontId="5" fillId="0" borderId="0" xfId="0" applyFont="1" applyAlignment="1" applyProtection="1">
      <alignment horizontal="center"/>
      <protection hidden="1"/>
    </xf>
    <xf numFmtId="0" fontId="6" fillId="0" borderId="0" xfId="0" applyNumberFormat="1" applyFont="1" applyAlignment="1" applyProtection="1">
      <alignment horizontal="left" wrapText="1"/>
      <protection hidden="1"/>
    </xf>
  </cellXfs>
  <cellStyles count="7">
    <cellStyle name="Normal" xfId="0"/>
    <cellStyle name="Hyperlink" xfId="15"/>
    <cellStyle name="Comma" xfId="16"/>
    <cellStyle name="Comma [0]"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Blad1"/>
  <dimension ref="A1:D40"/>
  <sheetViews>
    <sheetView tabSelected="1" workbookViewId="0" topLeftCell="A1">
      <selection activeCell="A11" sqref="A11"/>
    </sheetView>
  </sheetViews>
  <sheetFormatPr defaultColWidth="9.140625" defaultRowHeight="12.75"/>
  <cols>
    <col min="1" max="1" width="47.7109375" style="23" customWidth="1"/>
    <col min="2" max="2" width="2.28125" style="23" customWidth="1"/>
    <col min="3" max="3" width="35.7109375" style="3" customWidth="1"/>
    <col min="4" max="4" width="9.140625" style="22" customWidth="1"/>
    <col min="5" max="16384" width="9.140625" style="23" customWidth="1"/>
  </cols>
  <sheetData>
    <row r="1" spans="1:3" ht="12.75">
      <c r="A1" s="42" t="s">
        <v>0</v>
      </c>
      <c r="B1" s="42"/>
      <c r="C1" s="42"/>
    </row>
    <row r="2" spans="1:3" ht="12.75">
      <c r="A2" s="24"/>
      <c r="B2" s="24"/>
      <c r="C2" s="25"/>
    </row>
    <row r="3" spans="1:3" ht="12.75">
      <c r="A3" s="24"/>
      <c r="B3" s="24"/>
      <c r="C3" s="25"/>
    </row>
    <row r="5" spans="1:3" ht="12.75">
      <c r="A5" s="23" t="s">
        <v>1</v>
      </c>
      <c r="B5" s="23" t="s">
        <v>11</v>
      </c>
      <c r="C5" s="3">
        <f>IF(NaamCurator="","",NaamCurator)</f>
      </c>
    </row>
    <row r="6" spans="1:3" ht="12.75">
      <c r="A6" s="23" t="s">
        <v>2</v>
      </c>
      <c r="B6" s="23" t="s">
        <v>11</v>
      </c>
      <c r="C6" s="3">
        <f>IF(NummerFaillissement="","",NummerFaillissement)</f>
      </c>
    </row>
    <row r="7" spans="1:3" ht="12.75">
      <c r="A7" s="23" t="s">
        <v>3</v>
      </c>
      <c r="B7" s="23" t="s">
        <v>11</v>
      </c>
      <c r="C7" s="3">
        <f>IF(NaamFaillissement="","",NaamFaillissement)</f>
      </c>
    </row>
    <row r="8" spans="1:3" ht="12.75">
      <c r="A8" s="23" t="s">
        <v>4</v>
      </c>
      <c r="B8" s="23" t="s">
        <v>11</v>
      </c>
      <c r="C8" s="6">
        <f>IF(DatumUitspraak="","",DatumUitspraak)</f>
      </c>
    </row>
    <row r="9" spans="1:3" ht="12.75">
      <c r="A9" s="23" t="s">
        <v>12</v>
      </c>
      <c r="B9" s="23" t="s">
        <v>11</v>
      </c>
      <c r="C9" s="3">
        <f>IF(NaamRc="","",NaamRc)</f>
      </c>
    </row>
    <row r="10" spans="1:3" ht="12.75">
      <c r="A10" s="23" t="s">
        <v>13</v>
      </c>
      <c r="B10" s="23" t="s">
        <v>11</v>
      </c>
      <c r="C10" s="3">
        <f>IF(PlaatsRechtbank="","",PlaatsRechtbank)</f>
      </c>
    </row>
    <row r="12" spans="1:3" ht="12.75">
      <c r="A12" s="23" t="s">
        <v>7</v>
      </c>
      <c r="B12" s="23" t="s">
        <v>11</v>
      </c>
      <c r="C12" s="6">
        <f>IF(BegindatumVoorschotverzoek="","",BegindatumVoorschotverzoek)</f>
      </c>
    </row>
    <row r="13" spans="1:3" ht="12.75">
      <c r="A13" s="23" t="s">
        <v>38</v>
      </c>
      <c r="B13" s="23" t="s">
        <v>11</v>
      </c>
      <c r="C13" s="6">
        <f>IF(EinddatumVoorschotverzoek2="",IF(EinddatumVoorschotverzoek="","",EinddatumVoorschotverzoek),EinddatumVoorschotverzoek2)</f>
      </c>
    </row>
    <row r="14" spans="1:3" ht="12.75">
      <c r="A14" s="23" t="str">
        <f>'specificatie urenopgave jaar 1'!$A$13</f>
        <v>betrekking op verslag(en) nummer(s)</v>
      </c>
      <c r="B14" s="23" t="s">
        <v>11</v>
      </c>
      <c r="C14" s="3">
        <f>IF(VerslagNummer="","",VerslagNummer)</f>
      </c>
    </row>
    <row r="15" ht="12.75">
      <c r="C15" s="2"/>
    </row>
    <row r="16" spans="1:3" ht="12.75">
      <c r="A16" s="23" t="s">
        <v>26</v>
      </c>
      <c r="B16" s="23" t="s">
        <v>11</v>
      </c>
      <c r="C16" s="20">
        <f>IF(BestedeUrenCurator=0,"",SUM('specificatie urenopgave jaar 1'!E:E)+SUM('specificatie urenopgave jaar 2'!E:E))</f>
      </c>
    </row>
    <row r="17" spans="1:3" ht="12.75">
      <c r="A17" s="23" t="s">
        <v>25</v>
      </c>
      <c r="B17" s="23" t="s">
        <v>11</v>
      </c>
      <c r="C17" s="4">
        <f>IF(BestedeUrenTotaal="","",(TotaalVoorschotExBtw+TotaalVoorschotExBtw2)/BestedeUrenTotaal)</f>
      </c>
    </row>
    <row r="18" ht="12.75">
      <c r="C18" s="4"/>
    </row>
    <row r="19" ht="12.75">
      <c r="C19" s="26"/>
    </row>
    <row r="20" spans="1:3" ht="12.75">
      <c r="A20" s="23" t="s">
        <v>36</v>
      </c>
      <c r="B20" s="23" t="s">
        <v>11</v>
      </c>
      <c r="C20" s="4">
        <f>IF(TotaalVoorschotExBtw=0,"",TotaalVoorschotExBtw+TotaalVoorschotExBtw2)</f>
      </c>
    </row>
    <row r="21" spans="1:3" ht="12.75">
      <c r="A21" s="23" t="s">
        <v>37</v>
      </c>
      <c r="B21" s="23" t="s">
        <v>11</v>
      </c>
      <c r="C21" s="4">
        <f>IF(TotaalVoorschotExBtw=0,"",((TotaalVoorschotExBtw+TotaalVoorschotExBtw2)/100)*4)</f>
      </c>
    </row>
    <row r="22" spans="1:3" ht="12.75">
      <c r="A22" s="23" t="s">
        <v>15</v>
      </c>
      <c r="B22" s="23" t="s">
        <v>11</v>
      </c>
      <c r="C22" s="4">
        <f>IF(TotaalVoorschotInBtw=0,"",TotaalVoorschotInBtw+TotaalVoorschotInBtw2+(Verschotten*1.19))</f>
      </c>
    </row>
    <row r="23" ht="12.75">
      <c r="D23" s="26"/>
    </row>
    <row r="24" ht="12.75">
      <c r="D24" s="26"/>
    </row>
    <row r="25" ht="12.75">
      <c r="C25" s="27"/>
    </row>
    <row r="26" spans="1:4" s="29" customFormat="1" ht="65.25" customHeight="1">
      <c r="A26" s="43" t="s">
        <v>34</v>
      </c>
      <c r="B26" s="43"/>
      <c r="C26" s="43"/>
      <c r="D26" s="28"/>
    </row>
    <row r="27" spans="1:3" ht="12.75">
      <c r="A27" s="30"/>
      <c r="B27" s="30"/>
      <c r="C27" s="6"/>
    </row>
    <row r="28" spans="1:3" ht="25.5" customHeight="1">
      <c r="A28" s="43" t="s">
        <v>33</v>
      </c>
      <c r="B28" s="43"/>
      <c r="C28" s="43"/>
    </row>
    <row r="29" spans="1:2" ht="12.75">
      <c r="A29" s="30"/>
      <c r="B29" s="30"/>
    </row>
    <row r="30" spans="1:2" ht="12.75">
      <c r="A30" s="30"/>
      <c r="B30" s="30"/>
    </row>
    <row r="32" spans="1:3" ht="12.75">
      <c r="A32" s="23" t="s">
        <v>32</v>
      </c>
      <c r="C32" s="3" t="s">
        <v>20</v>
      </c>
    </row>
    <row r="36" spans="1:3" ht="52.5" customHeight="1">
      <c r="A36" s="43" t="s">
        <v>35</v>
      </c>
      <c r="B36" s="43"/>
      <c r="C36" s="43"/>
    </row>
    <row r="40" spans="1:3" ht="12.75">
      <c r="A40" s="23" t="s">
        <v>32</v>
      </c>
      <c r="C40" s="3" t="s">
        <v>21</v>
      </c>
    </row>
  </sheetData>
  <sheetProtection sheet="1" objects="1" scenarios="1"/>
  <mergeCells count="4">
    <mergeCell ref="A1:C1"/>
    <mergeCell ref="A36:C36"/>
    <mergeCell ref="A28:C28"/>
    <mergeCell ref="A26:C26"/>
  </mergeCells>
  <printOptions/>
  <pageMargins left="0.75" right="0.75" top="1" bottom="1" header="0.5" footer="0.5"/>
  <pageSetup horizontalDpi="600" verticalDpi="600" orientation="portrait" paperSize="9" r:id="rId1"/>
  <headerFooter alignWithMargins="0">
    <oddFooter>&amp;L&amp;A&amp;R&amp;D</oddFooter>
  </headerFooter>
</worksheet>
</file>

<file path=xl/worksheets/sheet2.xml><?xml version="1.0" encoding="utf-8"?>
<worksheet xmlns="http://schemas.openxmlformats.org/spreadsheetml/2006/main" xmlns:r="http://schemas.openxmlformats.org/officeDocument/2006/relationships">
  <sheetPr codeName="Blad2"/>
  <dimension ref="A1:G37"/>
  <sheetViews>
    <sheetView zoomScaleSheetLayoutView="100" workbookViewId="0" topLeftCell="A1">
      <selection activeCell="F4" sqref="F4"/>
    </sheetView>
  </sheetViews>
  <sheetFormatPr defaultColWidth="9.140625" defaultRowHeight="12.75"/>
  <cols>
    <col min="1" max="1" width="47.7109375" style="23" customWidth="1"/>
    <col min="2" max="2" width="2.28125" style="7" customWidth="1"/>
    <col min="3" max="3" width="15.7109375" style="10" hidden="1" customWidth="1"/>
    <col min="4" max="4" width="15.7109375" style="4" hidden="1" customWidth="1"/>
    <col min="5" max="5" width="15.7109375" style="31" hidden="1" customWidth="1"/>
    <col min="6" max="6" width="35.7109375" style="3" customWidth="1"/>
    <col min="7" max="7" width="9.140625" style="3" customWidth="1"/>
    <col min="8" max="8" width="9.421875" style="23" bestFit="1" customWidth="1"/>
    <col min="9" max="16384" width="9.140625" style="23" customWidth="1"/>
  </cols>
  <sheetData>
    <row r="1" spans="1:7" ht="12.75">
      <c r="A1" s="42" t="s">
        <v>22</v>
      </c>
      <c r="B1" s="42"/>
      <c r="C1" s="42"/>
      <c r="D1" s="42"/>
      <c r="E1" s="42"/>
      <c r="F1" s="42"/>
      <c r="G1" s="25"/>
    </row>
    <row r="2" ht="12.75"/>
    <row r="3" ht="12.75"/>
    <row r="4" spans="1:7" ht="12.75">
      <c r="A4" s="23" t="s">
        <v>1</v>
      </c>
      <c r="B4" s="7" t="s">
        <v>11</v>
      </c>
      <c r="F4" s="32"/>
      <c r="G4" s="33"/>
    </row>
    <row r="5" spans="1:6" ht="12.75">
      <c r="A5" s="23" t="s">
        <v>2</v>
      </c>
      <c r="B5" s="7" t="s">
        <v>11</v>
      </c>
      <c r="F5" s="32"/>
    </row>
    <row r="6" spans="1:7" ht="12.75">
      <c r="A6" s="23" t="s">
        <v>3</v>
      </c>
      <c r="B6" s="7" t="s">
        <v>11</v>
      </c>
      <c r="F6" s="32"/>
      <c r="G6" s="33"/>
    </row>
    <row r="7" spans="1:7" ht="12.75">
      <c r="A7" s="23" t="s">
        <v>4</v>
      </c>
      <c r="B7" s="7" t="s">
        <v>11</v>
      </c>
      <c r="F7" s="34"/>
      <c r="G7" s="6"/>
    </row>
    <row r="8" spans="1:7" ht="12.75">
      <c r="A8" s="23" t="s">
        <v>12</v>
      </c>
      <c r="B8" s="7" t="s">
        <v>11</v>
      </c>
      <c r="F8" s="32"/>
      <c r="G8" s="35"/>
    </row>
    <row r="9" spans="1:7" ht="12.75">
      <c r="A9" s="23" t="s">
        <v>13</v>
      </c>
      <c r="B9" s="7" t="s">
        <v>11</v>
      </c>
      <c r="F9" s="32"/>
      <c r="G9" s="6"/>
    </row>
    <row r="10" ht="12.75"/>
    <row r="11" spans="1:7" ht="12.75">
      <c r="A11" s="23" t="s">
        <v>7</v>
      </c>
      <c r="B11" s="7" t="s">
        <v>11</v>
      </c>
      <c r="C11" s="7" t="str">
        <f>IF(BegindatumVoorschotverzoek="","LEEG",YEAR(BegindatumVoorschotverzoek))</f>
        <v>LEEG</v>
      </c>
      <c r="F11" s="34"/>
      <c r="G11" s="35"/>
    </row>
    <row r="12" spans="1:7" ht="12.75">
      <c r="A12" s="23" t="s">
        <v>8</v>
      </c>
      <c r="B12" s="7" t="s">
        <v>11</v>
      </c>
      <c r="F12" s="34"/>
      <c r="G12" s="35"/>
    </row>
    <row r="13" spans="1:7" ht="12.75">
      <c r="A13" s="23" t="s">
        <v>27</v>
      </c>
      <c r="B13" s="7" t="s">
        <v>11</v>
      </c>
      <c r="F13" s="32"/>
      <c r="G13" s="35"/>
    </row>
    <row r="14" spans="1:7" ht="12.75">
      <c r="A14" s="23" t="s">
        <v>6</v>
      </c>
      <c r="B14" s="7" t="s">
        <v>11</v>
      </c>
      <c r="F14" s="4">
        <f>IF(BegindatumVoorschotverzoek="",,IF(JaartalBegindatumVoorschotverzoek=2002,158,IF(JaartalBegindatumVoorschotverzoek=2003,165,170)))</f>
        <v>0</v>
      </c>
      <c r="G14" s="4"/>
    </row>
    <row r="15" spans="1:7" ht="12.75">
      <c r="A15" s="23" t="s">
        <v>29</v>
      </c>
      <c r="B15" s="7" t="s">
        <v>11</v>
      </c>
      <c r="F15" s="36"/>
      <c r="G15" s="37"/>
    </row>
    <row r="16" spans="1:7" ht="12.75">
      <c r="A16" s="23" t="s">
        <v>17</v>
      </c>
      <c r="B16" s="7" t="s">
        <v>11</v>
      </c>
      <c r="F16" s="2">
        <f>IF(GerealiseerdActief="",0,IF(GerealiseerdActief&lt;25000,1,IF(GerealiseerdActief&lt;50000,1.1,IF(GerealiseerdActief&gt;=50000,1.2,))))</f>
        <v>0</v>
      </c>
      <c r="G16" s="2"/>
    </row>
    <row r="17" spans="6:7" ht="12.75">
      <c r="F17" s="2"/>
      <c r="G17" s="2"/>
    </row>
    <row r="18" spans="1:7" ht="12.75">
      <c r="A18" s="23" t="s">
        <v>1</v>
      </c>
      <c r="B18" s="7" t="s">
        <v>11</v>
      </c>
      <c r="F18" s="9">
        <f>IF(NaamCurator="","",NaamCurator)</f>
      </c>
      <c r="G18" s="38"/>
    </row>
    <row r="19" spans="1:7" ht="12.75">
      <c r="A19" s="23" t="s">
        <v>10</v>
      </c>
      <c r="B19" s="7" t="s">
        <v>11</v>
      </c>
      <c r="C19" s="7" t="str">
        <f>IF(DatumBeedigingCurator="","LEEG",IF(EinddatumVoorschotverzoek="","LEEG",DATEDIF(DatumBeedigingCurator,EinddatumVoorschotverzoek,"y")))</f>
        <v>LEEG</v>
      </c>
      <c r="F19" s="34"/>
      <c r="G19" s="6"/>
    </row>
    <row r="20" spans="1:7" ht="12.75">
      <c r="A20" s="23" t="s">
        <v>5</v>
      </c>
      <c r="B20" s="7" t="s">
        <v>11</v>
      </c>
      <c r="E20" s="31">
        <f>BestedeUrenCurator</f>
        <v>0</v>
      </c>
      <c r="F20" s="39"/>
      <c r="G20" s="40"/>
    </row>
    <row r="21" spans="1:6" ht="12.75">
      <c r="A21" s="23" t="s">
        <v>16</v>
      </c>
      <c r="B21" s="7" t="s">
        <v>11</v>
      </c>
      <c r="F21" s="2">
        <f>IF(DatumVerschilBeedigingCuratorVoorschotverzoek="LEEG",0,IF(DatumVerschilBeedigingCuratorVoorschotverzoek&lt;4,0.6,IF(DatumVerschilBeedigingCuratorVoorschotverzoek&lt;8,0.8,IF(DatumVerschilBeedigingCuratorVoorschotverzoek&lt;12,1,1.3))))</f>
        <v>0</v>
      </c>
    </row>
    <row r="22" spans="1:7" ht="12.75">
      <c r="A22" s="23" t="s">
        <v>18</v>
      </c>
      <c r="B22" s="7" t="s">
        <v>11</v>
      </c>
      <c r="F22" s="2">
        <f>IF(Boedelfactor=1.1,IF(ErvaringsfactorCurator=1.3,"1,45",ROUNDUP(Boedelfactor*ErvaringsfactorCurator,1)),ROUNDUP(Boedelfactor*ErvaringsfactorCurator,1))</f>
        <v>0</v>
      </c>
      <c r="G22" s="2"/>
    </row>
    <row r="23" spans="1:7" ht="12.75">
      <c r="A23" s="23" t="s">
        <v>9</v>
      </c>
      <c r="B23" s="7" t="s">
        <v>11</v>
      </c>
      <c r="D23" s="4">
        <f>GevraagdVoorschotCurator</f>
        <v>0</v>
      </c>
      <c r="F23" s="4">
        <f>BasisUursalaris*BoedelfactorErvaringsfactorCurator*BestedeUrenCurator</f>
        <v>0</v>
      </c>
      <c r="G23" s="4"/>
    </row>
    <row r="24" spans="6:7" ht="12.75">
      <c r="F24" s="26"/>
      <c r="G24" s="5"/>
    </row>
    <row r="25" spans="2:6" ht="12.75">
      <c r="B25" s="23"/>
      <c r="C25" s="23"/>
      <c r="D25" s="23"/>
      <c r="E25" s="23"/>
      <c r="F25" s="23"/>
    </row>
    <row r="26" spans="1:7" ht="12.75">
      <c r="A26" s="23" t="s">
        <v>14</v>
      </c>
      <c r="B26" s="7" t="s">
        <v>11</v>
      </c>
      <c r="F26" s="4">
        <f>SUM(D:D)</f>
        <v>0</v>
      </c>
      <c r="G26" s="27"/>
    </row>
    <row r="27" spans="1:7" ht="12.75">
      <c r="A27" s="23" t="s">
        <v>15</v>
      </c>
      <c r="B27" s="7" t="s">
        <v>11</v>
      </c>
      <c r="F27" s="4">
        <f>TotaalVoorschotExBtw*1.19</f>
        <v>0</v>
      </c>
      <c r="G27" s="26"/>
    </row>
    <row r="28" ht="12.75">
      <c r="B28" s="41"/>
    </row>
    <row r="29" ht="12.75">
      <c r="B29" s="41"/>
    </row>
    <row r="30" spans="1:7" ht="12.75">
      <c r="A30" s="30"/>
      <c r="B30" s="41"/>
      <c r="F30" s="6"/>
      <c r="G30" s="6"/>
    </row>
    <row r="31" spans="1:7" ht="12.75">
      <c r="A31" s="30"/>
      <c r="B31" s="41"/>
      <c r="F31" s="2"/>
      <c r="G31" s="2"/>
    </row>
    <row r="32" spans="1:7" ht="12.75">
      <c r="A32" s="30"/>
      <c r="B32" s="41"/>
      <c r="F32" s="27"/>
      <c r="G32" s="27"/>
    </row>
    <row r="33" spans="1:2" ht="12.75">
      <c r="A33" s="30"/>
      <c r="B33" s="41"/>
    </row>
    <row r="34" spans="1:2" ht="12.75">
      <c r="A34" s="30"/>
      <c r="B34" s="41"/>
    </row>
    <row r="35" ht="12.75">
      <c r="A35" s="30"/>
    </row>
    <row r="36" ht="12.75">
      <c r="A36" s="30"/>
    </row>
    <row r="37" ht="12.75">
      <c r="A37" s="30"/>
    </row>
  </sheetData>
  <sheetProtection sheet="1" objects="1" scenarios="1"/>
  <mergeCells count="1">
    <mergeCell ref="A1:F1"/>
  </mergeCells>
  <dataValidations count="4">
    <dataValidation type="date" allowBlank="1" showInputMessage="1" showErrorMessage="1" errorTitle="Voorschot salaris" error="Alleen datum van 2002 t/m 2004." sqref="F11">
      <formula1>37257</formula1>
      <formula2>38353</formula2>
    </dataValidation>
    <dataValidation type="date" allowBlank="1" showInputMessage="1" showErrorMessage="1" errorTitle="Voorschot salaris" error="Alleen datum van 2002 t/m 2004 en na begindatum voorschotverzoek. " sqref="F12">
      <formula1>BegindatumVoorschotverzoek</formula1>
      <formula2>38353</formula2>
    </dataValidation>
    <dataValidation type="date" allowBlank="1" showInputMessage="1" showErrorMessage="1" errorTitle="Voorschot salaris" error="Alleen datum van 1930 t/m 2004." sqref="F19">
      <formula1>10959</formula1>
      <formula2>38353</formula2>
    </dataValidation>
    <dataValidation type="decimal" operator="greaterThan" allowBlank="1" showInputMessage="1" showErrorMessage="1" errorTitle="Voorschot salaris" error="Bestede uren moeten meer dan 0 zijn." sqref="F20">
      <formula1>0</formula1>
    </dataValidation>
  </dataValidations>
  <printOptions/>
  <pageMargins left="0.75" right="0.75" top="1" bottom="1" header="0.5" footer="0.5"/>
  <pageSetup horizontalDpi="600" verticalDpi="600" orientation="portrait" paperSize="9" r:id="rId3"/>
  <headerFooter alignWithMargins="0">
    <oddFooter>&amp;L&amp;A&amp;Rpagina &amp;P van &amp;N
&amp;D</oddFooter>
  </headerFooter>
  <legacyDrawing r:id="rId2"/>
</worksheet>
</file>

<file path=xl/worksheets/sheet3.xml><?xml version="1.0" encoding="utf-8"?>
<worksheet xmlns="http://schemas.openxmlformats.org/spreadsheetml/2006/main" xmlns:r="http://schemas.openxmlformats.org/officeDocument/2006/relationships">
  <sheetPr codeName="Blad3"/>
  <dimension ref="A1:G37"/>
  <sheetViews>
    <sheetView workbookViewId="0" topLeftCell="A1">
      <selection activeCell="F27" sqref="F27"/>
    </sheetView>
  </sheetViews>
  <sheetFormatPr defaultColWidth="9.140625" defaultRowHeight="12.75"/>
  <cols>
    <col min="1" max="1" width="47.7109375" style="23" customWidth="1"/>
    <col min="2" max="2" width="2.28125" style="7" customWidth="1"/>
    <col min="3" max="3" width="15.7109375" style="10" hidden="1" customWidth="1"/>
    <col min="4" max="4" width="15.7109375" style="4" hidden="1" customWidth="1"/>
    <col min="5" max="5" width="15.7109375" style="31" hidden="1" customWidth="1"/>
    <col min="6" max="6" width="35.7109375" style="3" customWidth="1"/>
    <col min="7" max="7" width="9.140625" style="3" customWidth="1"/>
    <col min="8" max="16384" width="9.140625" style="23" customWidth="1"/>
  </cols>
  <sheetData>
    <row r="1" spans="1:7" ht="12.75">
      <c r="A1" s="42" t="s">
        <v>22</v>
      </c>
      <c r="B1" s="42"/>
      <c r="C1" s="42"/>
      <c r="D1" s="42"/>
      <c r="E1" s="42"/>
      <c r="F1" s="42"/>
      <c r="G1" s="25"/>
    </row>
    <row r="2" ht="12.75"/>
    <row r="3" ht="12.75"/>
    <row r="4" spans="1:7" ht="12.75">
      <c r="A4" s="23" t="s">
        <v>1</v>
      </c>
      <c r="B4" s="7" t="s">
        <v>11</v>
      </c>
      <c r="F4" s="3">
        <f>IF(NaamCurator="","",NaamCurator)</f>
      </c>
      <c r="G4" s="33"/>
    </row>
    <row r="5" spans="1:6" ht="12.75">
      <c r="A5" s="23" t="s">
        <v>2</v>
      </c>
      <c r="B5" s="7" t="s">
        <v>11</v>
      </c>
      <c r="F5" s="3">
        <f>IF(NummerFaillissement="","",NummerFaillissement)</f>
      </c>
    </row>
    <row r="6" spans="1:7" ht="12.75">
      <c r="A6" s="23" t="s">
        <v>3</v>
      </c>
      <c r="B6" s="7" t="s">
        <v>11</v>
      </c>
      <c r="F6" s="3">
        <f>IF(NaamFaillissement="","",NaamFaillissement)</f>
      </c>
      <c r="G6" s="33"/>
    </row>
    <row r="7" spans="1:7" ht="12.75">
      <c r="A7" s="23" t="s">
        <v>4</v>
      </c>
      <c r="B7" s="7" t="s">
        <v>11</v>
      </c>
      <c r="F7" s="6">
        <f>IF(DatumUitspraak="","",DatumUitspraak)</f>
      </c>
      <c r="G7" s="6"/>
    </row>
    <row r="8" spans="1:7" ht="12.75">
      <c r="A8" s="23" t="s">
        <v>12</v>
      </c>
      <c r="B8" s="7" t="s">
        <v>11</v>
      </c>
      <c r="F8" s="3">
        <f>IF(NaamRc="","",NaamRc)</f>
      </c>
      <c r="G8" s="35"/>
    </row>
    <row r="9" spans="1:7" ht="12.75">
      <c r="A9" s="23" t="s">
        <v>13</v>
      </c>
      <c r="B9" s="7" t="s">
        <v>11</v>
      </c>
      <c r="F9" s="3">
        <f>IF(PlaatsRechtbank="","",PlaatsRechtbank)</f>
      </c>
      <c r="G9" s="6"/>
    </row>
    <row r="10" ht="12.75"/>
    <row r="11" spans="1:7" ht="12.75">
      <c r="A11" s="23" t="s">
        <v>7</v>
      </c>
      <c r="B11" s="7" t="s">
        <v>11</v>
      </c>
      <c r="C11" s="7" t="str">
        <f>IF(BegindatumVoorschotverzoek2="","LEEG",YEAR(BegindatumVoorschotverzoek2))</f>
        <v>LEEG</v>
      </c>
      <c r="F11" s="21">
        <f>IF(EinddatumVoorschotverzoek="","",EinddatumVoorschotverzoek+1)</f>
      </c>
      <c r="G11" s="35"/>
    </row>
    <row r="12" spans="1:7" ht="12.75">
      <c r="A12" s="23" t="s">
        <v>8</v>
      </c>
      <c r="B12" s="7" t="s">
        <v>11</v>
      </c>
      <c r="F12" s="34"/>
      <c r="G12" s="35"/>
    </row>
    <row r="13" spans="1:7" ht="12.75">
      <c r="A13" s="23" t="s">
        <v>27</v>
      </c>
      <c r="B13" s="7" t="s">
        <v>11</v>
      </c>
      <c r="F13" s="3">
        <f>IF(VerslagNummer="","",VerslagNummer)</f>
      </c>
      <c r="G13" s="35"/>
    </row>
    <row r="14" spans="1:7" ht="12.75">
      <c r="A14" s="23" t="s">
        <v>6</v>
      </c>
      <c r="B14" s="7" t="s">
        <v>11</v>
      </c>
      <c r="F14" s="4">
        <f>IF(BegindatumVoorschotverzoek2="",,IF(JaartalBegindatumVoorschotverzoek2=2002,158,IF(JaartalBegindatumVoorschotverzoek2=2003,165,170)))</f>
        <v>0</v>
      </c>
      <c r="G14" s="4"/>
    </row>
    <row r="15" spans="1:7" ht="12.75">
      <c r="A15" s="23" t="s">
        <v>29</v>
      </c>
      <c r="B15" s="7" t="s">
        <v>11</v>
      </c>
      <c r="F15" s="37">
        <f>IF(GerealiseerdActief="","",GerealiseerdActief)</f>
      </c>
      <c r="G15" s="37"/>
    </row>
    <row r="16" spans="1:7" ht="12.75">
      <c r="A16" s="23" t="s">
        <v>17</v>
      </c>
      <c r="B16" s="7" t="s">
        <v>11</v>
      </c>
      <c r="F16" s="2">
        <f>IF(GerealiseerdActief="",0,IF(GerealiseerdActief&lt;25000,1,IF(GerealiseerdActief&lt;50000,1.1,IF(GerealiseerdActief&gt;=50000,1.2,))))</f>
        <v>0</v>
      </c>
      <c r="G16" s="2"/>
    </row>
    <row r="17" spans="6:7" ht="12.75">
      <c r="F17" s="2"/>
      <c r="G17" s="2"/>
    </row>
    <row r="18" spans="1:7" ht="12.75">
      <c r="A18" s="23" t="s">
        <v>1</v>
      </c>
      <c r="B18" s="7" t="s">
        <v>11</v>
      </c>
      <c r="F18" s="9">
        <f>IF(NaamCurator="","",NaamCurator)</f>
      </c>
      <c r="G18" s="38"/>
    </row>
    <row r="19" spans="1:7" ht="12.75">
      <c r="A19" s="23" t="s">
        <v>10</v>
      </c>
      <c r="B19" s="7" t="s">
        <v>11</v>
      </c>
      <c r="C19" s="7" t="str">
        <f>IF(DatumBeedigingCurator="","LEEG",IF(EinddatumVoorschotverzoek2="","LEEG",DATEDIF(DatumBeedigingCurator,EinddatumVoorschotverzoek2,"y")))</f>
        <v>LEEG</v>
      </c>
      <c r="F19" s="21">
        <f>IF(DatumBeedigingCurator="","",DatumBeedigingCurator)</f>
      </c>
      <c r="G19" s="6"/>
    </row>
    <row r="20" spans="1:7" ht="12.75">
      <c r="A20" s="23" t="s">
        <v>5</v>
      </c>
      <c r="B20" s="7" t="s">
        <v>11</v>
      </c>
      <c r="E20" s="31">
        <f>BestedeUrenCurator2</f>
        <v>0</v>
      </c>
      <c r="F20" s="39"/>
      <c r="G20" s="40"/>
    </row>
    <row r="21" spans="1:6" ht="12.75">
      <c r="A21" s="23" t="s">
        <v>16</v>
      </c>
      <c r="B21" s="7" t="s">
        <v>11</v>
      </c>
      <c r="F21" s="2">
        <f>IF(DatumVerschilBeedigingCuratorVoorschotverzoek2="LEEG",0,IF(DatumVerschilBeedigingCuratorVoorschotverzoek2&lt;4,0.6,IF(DatumVerschilBeedigingCuratorVoorschotverzoek2&lt;8,0.8,IF(DatumVerschilBeedigingCuratorVoorschotverzoek2&lt;12,1,1.3))))</f>
        <v>0</v>
      </c>
    </row>
    <row r="22" spans="1:7" ht="12.75">
      <c r="A22" s="23" t="s">
        <v>18</v>
      </c>
      <c r="B22" s="7" t="s">
        <v>11</v>
      </c>
      <c r="F22" s="2">
        <f>IF(Boedelfactor2=1.1,IF(ErvaringsfactorCurator2=1.3,"1,45",ROUNDUP(Boedelfactor2*ErvaringsfactorCurator2,1)),ROUNDUP(Boedelfactor2*ErvaringsfactorCurator2,1))</f>
        <v>0</v>
      </c>
      <c r="G22" s="2"/>
    </row>
    <row r="23" spans="1:7" ht="12.75">
      <c r="A23" s="23" t="s">
        <v>9</v>
      </c>
      <c r="B23" s="7" t="s">
        <v>11</v>
      </c>
      <c r="D23" s="4">
        <f>GevraagdVoorschotCurator2</f>
        <v>0</v>
      </c>
      <c r="F23" s="4">
        <f>BasisUursalaris2*BoedelfactorErvaringsfactorCurator2*BestedeUrenCurator2</f>
        <v>0</v>
      </c>
      <c r="G23" s="4"/>
    </row>
    <row r="25" spans="6:7" ht="12.75">
      <c r="F25" s="26"/>
      <c r="G25" s="26"/>
    </row>
    <row r="26" spans="1:7" ht="12.75">
      <c r="A26" s="23" t="s">
        <v>14</v>
      </c>
      <c r="B26" s="7" t="s">
        <v>11</v>
      </c>
      <c r="F26" s="4">
        <f>SUM(D:D)</f>
        <v>0</v>
      </c>
      <c r="G26" s="5"/>
    </row>
    <row r="27" spans="1:7" ht="12.75">
      <c r="A27" s="23" t="s">
        <v>15</v>
      </c>
      <c r="B27" s="7" t="s">
        <v>11</v>
      </c>
      <c r="F27" s="4">
        <f>TotaalVoorschotExBtw2*1.19</f>
        <v>0</v>
      </c>
      <c r="G27" s="5"/>
    </row>
    <row r="29" spans="6:7" ht="12.75">
      <c r="F29" s="27"/>
      <c r="G29" s="27"/>
    </row>
    <row r="30" spans="1:7" ht="12.75">
      <c r="A30" s="30"/>
      <c r="B30" s="41"/>
      <c r="F30" s="26"/>
      <c r="G30" s="26"/>
    </row>
    <row r="31" spans="1:2" ht="12.75">
      <c r="A31" s="30"/>
      <c r="B31" s="41"/>
    </row>
    <row r="32" spans="1:2" ht="12.75">
      <c r="A32" s="30"/>
      <c r="B32" s="41"/>
    </row>
    <row r="33" spans="1:7" ht="12.75">
      <c r="A33" s="30"/>
      <c r="B33" s="41"/>
      <c r="F33" s="6"/>
      <c r="G33" s="6"/>
    </row>
    <row r="34" spans="1:7" ht="12.75">
      <c r="A34" s="30"/>
      <c r="B34" s="41"/>
      <c r="F34" s="2"/>
      <c r="G34" s="2"/>
    </row>
    <row r="35" spans="1:7" ht="12.75">
      <c r="A35" s="30"/>
      <c r="B35" s="41"/>
      <c r="F35" s="27"/>
      <c r="G35" s="27"/>
    </row>
    <row r="36" spans="1:2" ht="12.75">
      <c r="A36" s="30"/>
      <c r="B36" s="41"/>
    </row>
    <row r="37" spans="1:2" ht="12.75">
      <c r="A37" s="30"/>
      <c r="B37" s="41"/>
    </row>
  </sheetData>
  <sheetProtection sheet="1" objects="1" scenarios="1"/>
  <mergeCells count="1">
    <mergeCell ref="A1:F1"/>
  </mergeCells>
  <dataValidations count="2">
    <dataValidation type="date" allowBlank="1" showInputMessage="1" showErrorMessage="1" errorTitle="Voorschot salaris" error="Alleen datum van 2002 t/m 2004 en na begindatum voorschotverzoek. " sqref="F12">
      <formula1>BegindatumVoorschotverzoek2</formula1>
      <formula2>38353</formula2>
    </dataValidation>
    <dataValidation type="decimal" operator="greaterThan" allowBlank="1" showInputMessage="1" showErrorMessage="1" errorTitle="Voorschot salaris" error="Bestede uren moeten meer dan 0 zijn." sqref="F20">
      <formula1>0</formula1>
    </dataValidation>
  </dataValidations>
  <printOptions/>
  <pageMargins left="0.75" right="0.75" top="1" bottom="1" header="0.5" footer="0.5"/>
  <pageSetup horizontalDpi="600" verticalDpi="600" orientation="portrait" paperSize="9" r:id="rId3"/>
  <headerFooter alignWithMargins="0">
    <oddFooter>&amp;L&amp;A&amp;Rpagina &amp;P van &amp;N
&amp;D</oddFooter>
  </headerFooter>
  <legacyDrawing r:id="rId2"/>
</worksheet>
</file>

<file path=xl/worksheets/sheet4.xml><?xml version="1.0" encoding="utf-8"?>
<worksheet xmlns="http://schemas.openxmlformats.org/spreadsheetml/2006/main" xmlns:r="http://schemas.openxmlformats.org/officeDocument/2006/relationships">
  <sheetPr codeName="Blad4">
    <tabColor indexed="10"/>
  </sheetPr>
  <dimension ref="A1:G30"/>
  <sheetViews>
    <sheetView workbookViewId="0" topLeftCell="A1">
      <selection activeCell="A17" sqref="A17:IV23"/>
    </sheetView>
  </sheetViews>
  <sheetFormatPr defaultColWidth="9.140625" defaultRowHeight="12.75"/>
  <cols>
    <col min="1" max="1" width="47.7109375" style="0" customWidth="1"/>
    <col min="2" max="2" width="2.28125" style="0" customWidth="1"/>
    <col min="3" max="3" width="15.7109375" style="0" hidden="1" customWidth="1"/>
    <col min="4" max="4" width="15.7109375" style="4" hidden="1" customWidth="1"/>
    <col min="5" max="5" width="15.7109375" style="14" hidden="1" customWidth="1"/>
    <col min="6" max="6" width="35.7109375" style="0" customWidth="1"/>
  </cols>
  <sheetData>
    <row r="1" ht="12.75">
      <c r="A1" s="15" t="s">
        <v>30</v>
      </c>
    </row>
    <row r="3" spans="1:6" ht="12.75">
      <c r="A3" s="1" t="s">
        <v>19</v>
      </c>
      <c r="B3" s="11" t="s">
        <v>11</v>
      </c>
      <c r="C3" s="12"/>
      <c r="F3" s="16"/>
    </row>
    <row r="4" spans="1:6" ht="12.75">
      <c r="A4" s="1" t="s">
        <v>10</v>
      </c>
      <c r="B4" s="7" t="s">
        <v>11</v>
      </c>
      <c r="C4" s="7" t="str">
        <f>IF(F4="","LEEG",IF(EinddatumVoorschotverzoek="","LEEG",DATEDIF(F4,EinddatumVoorschotverzoek,"y")))</f>
        <v>LEEG</v>
      </c>
      <c r="F4" s="17"/>
    </row>
    <row r="5" spans="1:6" ht="12.75">
      <c r="A5" s="1" t="s">
        <v>5</v>
      </c>
      <c r="B5" s="11" t="s">
        <v>11</v>
      </c>
      <c r="C5" s="12"/>
      <c r="E5" s="14">
        <f>F5</f>
        <v>0</v>
      </c>
      <c r="F5" s="18"/>
    </row>
    <row r="6" spans="1:6" ht="12.75">
      <c r="A6" s="1" t="s">
        <v>16</v>
      </c>
      <c r="B6" s="11" t="s">
        <v>11</v>
      </c>
      <c r="C6" s="10"/>
      <c r="F6" s="2">
        <f>IF(C4="LEEG",0,IF(C4&lt;4,0.6,IF(C4&lt;8,0.8,IF(C4&lt;12,1,1.3))))</f>
        <v>0</v>
      </c>
    </row>
    <row r="7" spans="1:6" ht="12.75">
      <c r="A7" s="1" t="s">
        <v>18</v>
      </c>
      <c r="B7" s="11" t="s">
        <v>11</v>
      </c>
      <c r="C7" s="10"/>
      <c r="F7" s="2">
        <f>IF(Boedelfactor=1.1,IF(F6=1.3,"1,45",ROUNDUP(Boedelfactor*F6,1)),ROUNDUP(Boedelfactor*F6,1))</f>
        <v>0</v>
      </c>
    </row>
    <row r="8" spans="1:6" ht="12.75">
      <c r="A8" s="1" t="s">
        <v>9</v>
      </c>
      <c r="B8" s="11" t="s">
        <v>11</v>
      </c>
      <c r="C8" s="10"/>
      <c r="D8" s="4">
        <f>F8</f>
        <v>0</v>
      </c>
      <c r="F8" s="4">
        <f>BasisUursalaris*F7*F5</f>
        <v>0</v>
      </c>
    </row>
    <row r="9" ht="12.75">
      <c r="F9" s="19"/>
    </row>
    <row r="10" spans="1:7" s="1" customFormat="1" ht="12.75">
      <c r="A10" s="1" t="s">
        <v>23</v>
      </c>
      <c r="B10" s="11" t="s">
        <v>11</v>
      </c>
      <c r="C10" s="10"/>
      <c r="D10" s="4"/>
      <c r="E10" s="14"/>
      <c r="F10" s="16"/>
      <c r="G10" s="5"/>
    </row>
    <row r="11" spans="1:7" s="1" customFormat="1" ht="12.75">
      <c r="A11" s="1" t="s">
        <v>28</v>
      </c>
      <c r="B11" s="11" t="s">
        <v>11</v>
      </c>
      <c r="C11" s="10"/>
      <c r="D11" s="4"/>
      <c r="E11" s="14"/>
      <c r="F11" s="16"/>
      <c r="G11" s="6"/>
    </row>
    <row r="12" spans="1:7" s="1" customFormat="1" ht="12.75">
      <c r="A12" s="1" t="s">
        <v>5</v>
      </c>
      <c r="B12" s="11" t="s">
        <v>11</v>
      </c>
      <c r="C12" s="12"/>
      <c r="D12" s="4"/>
      <c r="E12" s="14">
        <f>F12</f>
        <v>0</v>
      </c>
      <c r="F12" s="18"/>
      <c r="G12" s="13"/>
    </row>
    <row r="13" spans="1:7" s="1" customFormat="1" ht="12.75">
      <c r="A13" s="1" t="s">
        <v>24</v>
      </c>
      <c r="B13" s="11" t="s">
        <v>11</v>
      </c>
      <c r="C13" s="12"/>
      <c r="D13" s="4"/>
      <c r="E13" s="14"/>
      <c r="F13" s="2">
        <f>IF(F11="",0,IF(F11&lt;5,0.4,IF(F11&lt;10,0.5,0.6)))</f>
        <v>0</v>
      </c>
      <c r="G13" s="8"/>
    </row>
    <row r="14" spans="1:7" s="1" customFormat="1" ht="12.75">
      <c r="A14" s="1" t="s">
        <v>9</v>
      </c>
      <c r="B14" s="11" t="s">
        <v>11</v>
      </c>
      <c r="C14" s="12"/>
      <c r="D14" s="4">
        <f>F14</f>
        <v>0</v>
      </c>
      <c r="E14" s="14"/>
      <c r="F14" s="4">
        <f>BasisUursalaris*F12*F13</f>
        <v>0</v>
      </c>
      <c r="G14" s="4"/>
    </row>
    <row r="15" ht="12.75">
      <c r="F15" s="19"/>
    </row>
    <row r="16" spans="1:6" ht="12.75">
      <c r="A16" s="15" t="s">
        <v>31</v>
      </c>
      <c r="F16" s="19"/>
    </row>
    <row r="17" ht="12.75">
      <c r="F17" s="19"/>
    </row>
    <row r="18" spans="1:6" ht="12.75">
      <c r="A18" s="1" t="s">
        <v>19</v>
      </c>
      <c r="B18" s="11" t="s">
        <v>11</v>
      </c>
      <c r="C18" s="12"/>
      <c r="F18" s="16"/>
    </row>
    <row r="19" spans="1:6" ht="12.75">
      <c r="A19" s="1" t="s">
        <v>10</v>
      </c>
      <c r="B19" s="7" t="s">
        <v>11</v>
      </c>
      <c r="C19" s="7" t="str">
        <f>IF(F19="","LEEG",IF(EinddatumVoorschotverzoek2="","LEEG",DATEDIF(F19,EinddatumVoorschotverzoek2,"y")))</f>
        <v>LEEG</v>
      </c>
      <c r="F19" s="17"/>
    </row>
    <row r="20" spans="1:6" ht="12.75">
      <c r="A20" s="1" t="s">
        <v>5</v>
      </c>
      <c r="B20" s="11" t="s">
        <v>11</v>
      </c>
      <c r="C20" s="12"/>
      <c r="E20" s="14">
        <f>F20</f>
        <v>0</v>
      </c>
      <c r="F20" s="18"/>
    </row>
    <row r="21" spans="1:6" ht="12.75">
      <c r="A21" s="1" t="s">
        <v>16</v>
      </c>
      <c r="B21" s="11" t="s">
        <v>11</v>
      </c>
      <c r="C21" s="10"/>
      <c r="F21" s="2">
        <f>IF(C19="LEEG",0,IF(C19&lt;4,0.6,IF(C19&lt;8,0.8,IF(C19&lt;12,1,1.3))))</f>
        <v>0</v>
      </c>
    </row>
    <row r="22" spans="1:6" ht="12.75">
      <c r="A22" s="1" t="s">
        <v>18</v>
      </c>
      <c r="B22" s="11" t="s">
        <v>11</v>
      </c>
      <c r="C22" s="10"/>
      <c r="F22" s="2">
        <f>IF(Boedelfactor2=1.1,IF(F21=1.3,"1,45",ROUNDUP(Boedelfactor2*F21,1)),ROUNDUP(Boedelfactor2*F21,1))</f>
        <v>0</v>
      </c>
    </row>
    <row r="23" spans="1:6" ht="12.75">
      <c r="A23" s="1" t="s">
        <v>9</v>
      </c>
      <c r="B23" s="11" t="s">
        <v>11</v>
      </c>
      <c r="C23" s="10"/>
      <c r="D23" s="4">
        <f>F23</f>
        <v>0</v>
      </c>
      <c r="F23" s="4">
        <f>BasisUursalaris2*F22*F20</f>
        <v>0</v>
      </c>
    </row>
    <row r="24" ht="12.75">
      <c r="F24" s="19"/>
    </row>
    <row r="25" spans="1:7" s="1" customFormat="1" ht="12.75">
      <c r="A25" s="1" t="s">
        <v>23</v>
      </c>
      <c r="B25" s="11" t="s">
        <v>11</v>
      </c>
      <c r="C25" s="10"/>
      <c r="D25" s="4"/>
      <c r="E25" s="14"/>
      <c r="F25" s="16"/>
      <c r="G25" s="5"/>
    </row>
    <row r="26" spans="1:7" s="1" customFormat="1" ht="12.75">
      <c r="A26" s="1" t="s">
        <v>28</v>
      </c>
      <c r="B26" s="11" t="s">
        <v>11</v>
      </c>
      <c r="C26" s="10"/>
      <c r="D26" s="4"/>
      <c r="E26" s="14"/>
      <c r="F26" s="16"/>
      <c r="G26" s="6"/>
    </row>
    <row r="27" spans="1:7" s="1" customFormat="1" ht="12.75">
      <c r="A27" s="1" t="s">
        <v>5</v>
      </c>
      <c r="B27" s="11" t="s">
        <v>11</v>
      </c>
      <c r="C27" s="12"/>
      <c r="D27" s="4"/>
      <c r="E27" s="14">
        <f>F27</f>
        <v>0</v>
      </c>
      <c r="F27" s="18"/>
      <c r="G27" s="13"/>
    </row>
    <row r="28" spans="1:7" s="1" customFormat="1" ht="12.75">
      <c r="A28" s="1" t="s">
        <v>24</v>
      </c>
      <c r="B28" s="11" t="s">
        <v>11</v>
      </c>
      <c r="C28" s="12"/>
      <c r="D28" s="4"/>
      <c r="E28" s="14"/>
      <c r="F28" s="2">
        <f>IF(F26="",0,IF(F26&lt;5,0.4,IF(F26&lt;10,0.5,0.6)))</f>
        <v>0</v>
      </c>
      <c r="G28" s="8"/>
    </row>
    <row r="29" spans="1:7" s="1" customFormat="1" ht="12.75">
      <c r="A29" s="1" t="s">
        <v>9</v>
      </c>
      <c r="B29" s="11" t="s">
        <v>11</v>
      </c>
      <c r="C29" s="12"/>
      <c r="D29" s="4">
        <f>F29</f>
        <v>0</v>
      </c>
      <c r="E29" s="14"/>
      <c r="F29" s="4">
        <f>BasisUursalaris2*F27*F28</f>
        <v>0</v>
      </c>
      <c r="G29" s="4"/>
    </row>
    <row r="30" ht="12.75">
      <c r="F30" s="19"/>
    </row>
  </sheetData>
  <sheetProtection/>
  <dataValidations count="4">
    <dataValidation type="date" allowBlank="1" showInputMessage="1" showErrorMessage="1" errorTitle="Voorschot salaris" error="Alleen datum van 1930 t/m 2004." sqref="F4 F19">
      <formula1>10959</formula1>
      <formula2>38353</formula2>
    </dataValidation>
    <dataValidation type="decimal" operator="greaterThan" allowBlank="1" showInputMessage="1" showErrorMessage="1" errorTitle="Voorschot salaris" error="Bestede uren moeten meer dan 0 zijn." sqref="F5 F12 F20 F27">
      <formula1>0</formula1>
    </dataValidation>
    <dataValidation type="whole" allowBlank="1" showInputMessage="1" showErrorMessage="1" errorTitle="Voorschot salaris" error="Ervaringsjaren moeten meer dan 0 zijn." sqref="F26">
      <formula1>0</formula1>
      <formula2>50</formula2>
    </dataValidation>
    <dataValidation type="whole" allowBlank="1" showInputMessage="1" showErrorMessage="1" errorTitle="Voorschot salaris" error="Ervaringsjaren moeten meer dan 0 zijn." sqref="F11">
      <formula1>0</formula1>
      <formula2>50</formula2>
    </dataValidation>
  </dataValidations>
  <printOptions/>
  <pageMargins left="0.75" right="0.75" top="1" bottom="1" header="0.5" footer="0.5"/>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Derks.Star Busmann.Hanotiau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Systeembeheer</dc:creator>
  <cp:keywords/>
  <dc:description/>
  <cp:lastModifiedBy>ICTRO</cp:lastModifiedBy>
  <cp:lastPrinted>2004-07-15T11:34:27Z</cp:lastPrinted>
  <dcterms:created xsi:type="dcterms:W3CDTF">1998-11-09T13:54:14Z</dcterms:created>
  <dcterms:modified xsi:type="dcterms:W3CDTF">2004-02-02T06:47:32Z</dcterms:modified>
  <cp:category/>
  <cp:version/>
  <cp:contentType/>
  <cp:contentStatus/>
</cp:coreProperties>
</file>